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 List1" sheetId="1" r:id="rId4"/>
    <sheet state="visible" name="Data Vizz" sheetId="2" r:id="rId5"/>
    <sheet state="visible" name="informace" sheetId="3" r:id="rId6"/>
  </sheets>
  <definedNames/>
  <calcPr/>
  <extLst>
    <ext uri="GoogleSheetsCustomDataVersion2">
      <go:sheetsCustomData xmlns:go="http://customooxmlschemas.google.com/" r:id="rId7" roundtripDataChecksum="TPrKZE3rEDodAzvGGRuIF9M3H6XQEqKg4MPsMaKRxTg="/>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2">
      <text>
        <t xml:space="preserve">======
ID#AAABmxulxuU
Blanka Majnušová    (2025-06-30 12:37:58)
@rodolfolope17@gmail.com in EN you have this:
Init VE
Serotype adj
Meningitis death
IPD death
NBPP rate
VSLY
Cost per vax
Could you please provide full desctipniton for: 
Init VE
Serotype adj
IPD death
NBPP rate
VSLY
I can provide CZ tanslation based on that.
------
ID#AAABmxulxuY
Rene Sebastian    (2025-06-30 12:59:52)
of course, thats retarded from my side
initial vaccine efficacy = vaccine start with a given level of efficacy, which diminishes over time
serotpe adj: serotype adjustment = the relative contribution of virus serotype to the overall epidemic of the disease. Theres many serotypes that make the whole pneumococcal disease virus. We account for this because vaccine efficacy works better for some serotypes than others so in the model I account for this epidemic consideration
Invasive pneumoccal disease (IPD) death = here I simply vary the number of deaths attributed to invasive pneumococcal disease (which is the portion of pneumococcal disease that invades the sterile areas of the body with bacteria) by 30%. IPD is conformed of bacteremia and meningitis so the sum of these is increased/decreased by 30%
Non-Bacteremic Pneumococcal Pneumonia  (NBPP) rate is the portion of PD that does not infect the sterile areas of the body with bacteria (NBPP = PD - IPD). I change this by +-30% which results in change in hospitalizations and deaths attributed to NBPP.
VSLY is the value of statistical-life year which if varied by +-30% brings the largest change to the benefit-cost ratios. This metric captures the estimated willingness of czech people to save one year of human life</t>
      </text>
    </comment>
  </commentList>
  <extLst>
    <ext uri="GoogleSheetsCustomDataVersion2">
      <go:sheetsCustomData xmlns:go="http://customooxmlschemas.google.com/" r:id="rId1" roundtripDataSignature="AMtx7mjwF+bCXLxt1KcUWDIX8+4+cAbC9Q=="/>
    </ext>
  </extLst>
</comments>
</file>

<file path=xl/sharedStrings.xml><?xml version="1.0" encoding="utf-8"?>
<sst xmlns="http://schemas.openxmlformats.org/spreadsheetml/2006/main" count="73" uniqueCount="33">
  <si>
    <t>Ukazatel</t>
  </si>
  <si>
    <t xml:space="preserve"> BCR_nízký</t>
  </si>
  <si>
    <t xml:space="preserve"> BCR_base</t>
  </si>
  <si>
    <t xml:space="preserve"> BCR_vysoký</t>
  </si>
  <si>
    <t xml:space="preserve"> Nízký</t>
  </si>
  <si>
    <t xml:space="preserve"> Vysoký</t>
  </si>
  <si>
    <t xml:space="preserve"> Účinek</t>
  </si>
  <si>
    <t>Počáteční účinnost vakcíny</t>
  </si>
  <si>
    <t>Úprava podle sérotypu</t>
  </si>
  <si>
    <t>Úmrtí na meningitidu</t>
  </si>
  <si>
    <t>Úmrtí na invazivní pneumokokové onemocnění (IPD)</t>
  </si>
  <si>
    <t>Míra nebakteremické pneumokokové pneumonie (NBPP)</t>
  </si>
  <si>
    <t>Hodnota statistického roku života</t>
  </si>
  <si>
    <t>Cena za očkování</t>
  </si>
  <si>
    <t>Počáteční účinnost vakcíny = výchozí úroveň účinnosti, která se postupně snižuje.</t>
  </si>
  <si>
    <t>Úprava podle sérotypu = relativní podíl jednotlivých sérotypů viru na celkové epidemii daného onemocnění. Zohledňuje, že vakcína působí různě na jednotlivé sérotypy pneumokoka.</t>
  </si>
  <si>
    <t>Úmrtí na invazivní pneumokokové onemocnění (IPD) = ±30 % změna počtu úmrtí na bakterémii a meningitidu (IPD = bakterémie + meningitida).</t>
  </si>
  <si>
    <t>Míra nebakteremické pneumokokové pneumonie (NBPP) = ±30 % změna míry NBPP, což se promítá do hospitalizací a úmrtí. (NBPP = celkové pneumokokové onemocnění − IPD).</t>
  </si>
  <si>
    <t>VSLY (hodnota statistického roku života) = ±30 % změna má největší dopad na poměr přínosů a nákladů; vyjadřuje ochotu české společnosti zaplatit za záchranu jednoho roku lidského života.</t>
  </si>
  <si>
    <t>Scénář</t>
  </si>
  <si>
    <t>Hodnota</t>
  </si>
  <si>
    <t xml:space="preserve">Rozdíl </t>
  </si>
  <si>
    <t>Rozdíl (text)</t>
  </si>
  <si>
    <t>Hodnota (text)</t>
  </si>
  <si>
    <t>Pesimistický BCR</t>
  </si>
  <si>
    <t>Optimistický BCR</t>
  </si>
  <si>
    <t>Výchozí BCR</t>
  </si>
  <si>
    <t xml:space="preserve"> Výklad</t>
  </si>
  <si>
    <t xml:space="preserve"> Titul</t>
  </si>
  <si>
    <t xml:space="preserve"> Zdroj</t>
  </si>
  <si>
    <t xml:space="preserve"> Změna poměru nákladů a přínosů při zvýšení a snížení proměnných o 30 %</t>
  </si>
  <si>
    <t xml:space="preserve"> Analýza citlivosti programu pro PD</t>
  </si>
  <si>
    <t xml:space="preserve"> modelováno pomocí Pytonu</t>
  </si>
</sst>
</file>

<file path=xl/styles.xml><?xml version="1.0" encoding="utf-8"?>
<styleSheet xmlns="http://schemas.openxmlformats.org/spreadsheetml/2006/main" xmlns:x14ac="http://schemas.microsoft.com/office/spreadsheetml/2009/9/ac" xmlns:mc="http://schemas.openxmlformats.org/markup-compatibility/2006">
  <fonts count="6">
    <font>
      <sz val="11.0"/>
      <color theme="1"/>
      <name val="Calibri"/>
      <scheme val="minor"/>
    </font>
    <font>
      <b/>
      <sz val="11.0"/>
      <color theme="1"/>
      <name val="Calibri"/>
    </font>
    <font>
      <color theme="1"/>
      <name val="Calibri"/>
      <scheme val="minor"/>
    </font>
    <font>
      <sz val="11.0"/>
      <color rgb="FF000000"/>
      <name val="Calibri"/>
    </font>
    <font>
      <sz val="11.0"/>
      <color theme="1"/>
      <name val="Calibri"/>
    </font>
    <font>
      <color theme="1"/>
      <name val="Calibri"/>
    </font>
  </fonts>
  <fills count="2">
    <fill>
      <patternFill patternType="none"/>
    </fill>
    <fill>
      <patternFill patternType="lightGray"/>
    </fill>
  </fills>
  <borders count="2">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0">
    <xf borderId="0" fillId="0" fontId="0" numFmtId="0" xfId="0" applyAlignment="1" applyFont="1">
      <alignment readingOrder="0" shrinkToFit="0" vertical="bottom" wrapText="0"/>
    </xf>
    <xf borderId="1" fillId="0" fontId="1" numFmtId="0" xfId="0" applyAlignment="1" applyBorder="1" applyFont="1">
      <alignment horizontal="center" readingOrder="0" vertical="top"/>
    </xf>
    <xf borderId="1" fillId="0" fontId="1" numFmtId="0" xfId="0" applyAlignment="1" applyBorder="1" applyFont="1">
      <alignment horizontal="center" vertical="top"/>
    </xf>
    <xf borderId="0" fillId="0" fontId="2" numFmtId="0" xfId="0" applyAlignment="1" applyFont="1">
      <alignment readingOrder="0"/>
    </xf>
    <xf borderId="0" fillId="0" fontId="3" numFmtId="0" xfId="0" applyAlignment="1" applyFont="1">
      <alignment horizontal="right" readingOrder="0" shrinkToFit="0" vertical="bottom" wrapText="0"/>
    </xf>
    <xf borderId="1" fillId="0" fontId="1" numFmtId="0" xfId="0" applyAlignment="1" applyBorder="1" applyFont="1">
      <alignment horizontal="center" vertical="top"/>
    </xf>
    <xf borderId="0" fillId="0" fontId="4" numFmtId="0" xfId="0" applyAlignment="1" applyFont="1">
      <alignment vertical="bottom"/>
    </xf>
    <xf borderId="0" fillId="0" fontId="5" numFmtId="0" xfId="0" applyAlignment="1" applyFont="1">
      <alignment readingOrder="0"/>
    </xf>
    <xf borderId="0" fillId="0" fontId="2" numFmtId="0" xfId="0" applyFont="1"/>
    <xf borderId="0" fillId="0" fontId="4" numFmtId="0" xfId="0" applyAlignment="1" applyFont="1">
      <alignment readingOrder="0" vertical="bottom"/>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8.0"/>
    <col customWidth="1" min="2" max="7" width="40.0"/>
    <col customWidth="1" min="8" max="26" width="8.71"/>
  </cols>
  <sheetData>
    <row r="1">
      <c r="A1" s="1" t="s">
        <v>0</v>
      </c>
      <c r="B1" s="2" t="s">
        <v>1</v>
      </c>
      <c r="C1" s="2" t="s">
        <v>2</v>
      </c>
      <c r="D1" s="2" t="s">
        <v>3</v>
      </c>
      <c r="E1" s="2" t="s">
        <v>4</v>
      </c>
      <c r="F1" s="2" t="s">
        <v>5</v>
      </c>
      <c r="G1" s="2" t="s">
        <v>6</v>
      </c>
    </row>
    <row r="2">
      <c r="A2" s="3" t="s">
        <v>7</v>
      </c>
      <c r="B2" s="4">
        <v>5.404547</v>
      </c>
      <c r="C2" s="4">
        <v>5.511882</v>
      </c>
      <c r="D2" s="4">
        <v>5.619216</v>
      </c>
      <c r="E2" s="4">
        <v>-0.10733</v>
      </c>
      <c r="F2" s="4">
        <v>0.107335</v>
      </c>
      <c r="G2" s="4">
        <v>0.107335</v>
      </c>
    </row>
    <row r="3">
      <c r="A3" s="3" t="s">
        <v>8</v>
      </c>
      <c r="B3" s="4">
        <v>4.884701</v>
      </c>
      <c r="C3" s="4">
        <v>5.511882</v>
      </c>
      <c r="D3" s="4">
        <v>6.139062</v>
      </c>
      <c r="E3" s="4">
        <v>-0.62718</v>
      </c>
      <c r="F3" s="4">
        <v>0.627181</v>
      </c>
      <c r="G3" s="4">
        <v>0.627181</v>
      </c>
    </row>
    <row r="4">
      <c r="A4" s="3" t="s">
        <v>9</v>
      </c>
      <c r="B4" s="4">
        <v>4.592832</v>
      </c>
      <c r="C4" s="4">
        <v>5.511882</v>
      </c>
      <c r="D4" s="4">
        <v>6.430931</v>
      </c>
      <c r="E4" s="4">
        <v>-0.91905</v>
      </c>
      <c r="F4" s="4">
        <v>0.919049</v>
      </c>
      <c r="G4" s="4">
        <v>0.919049</v>
      </c>
    </row>
    <row r="5">
      <c r="A5" s="3" t="s">
        <v>10</v>
      </c>
      <c r="B5" s="4">
        <v>3.858317</v>
      </c>
      <c r="C5" s="4">
        <v>5.511882</v>
      </c>
      <c r="D5" s="4">
        <v>7.165446</v>
      </c>
      <c r="E5" s="4">
        <v>-1.65356</v>
      </c>
      <c r="F5" s="4">
        <v>1.653565</v>
      </c>
      <c r="G5" s="4">
        <v>1.653565</v>
      </c>
    </row>
    <row r="6">
      <c r="A6" s="3" t="s">
        <v>11</v>
      </c>
      <c r="B6" s="4">
        <v>3.858317</v>
      </c>
      <c r="C6" s="4">
        <v>5.511882</v>
      </c>
      <c r="D6" s="4">
        <v>7.165446</v>
      </c>
      <c r="E6" s="4">
        <v>-1.65356</v>
      </c>
      <c r="F6" s="4">
        <v>1.653565</v>
      </c>
      <c r="G6" s="4">
        <v>1.653565</v>
      </c>
    </row>
    <row r="7">
      <c r="A7" s="3" t="s">
        <v>12</v>
      </c>
      <c r="B7" s="4">
        <v>3.858317</v>
      </c>
      <c r="C7" s="4">
        <v>5.511882</v>
      </c>
      <c r="D7" s="4">
        <v>7.165446</v>
      </c>
      <c r="E7" s="4">
        <v>-1.65356</v>
      </c>
      <c r="F7" s="4">
        <v>1.653565</v>
      </c>
      <c r="G7" s="4">
        <v>1.653565</v>
      </c>
    </row>
    <row r="8">
      <c r="A8" s="3" t="s">
        <v>13</v>
      </c>
      <c r="B8" s="4">
        <v>7.850869</v>
      </c>
      <c r="C8" s="4">
        <v>5.511882</v>
      </c>
      <c r="D8" s="4">
        <v>4.24668</v>
      </c>
      <c r="E8" s="4">
        <v>2.338987</v>
      </c>
      <c r="F8" s="4">
        <v>-1.2652</v>
      </c>
      <c r="G8" s="4">
        <v>2.338987</v>
      </c>
    </row>
    <row r="11">
      <c r="A11" s="3" t="s">
        <v>14</v>
      </c>
    </row>
    <row r="12">
      <c r="A12" s="3" t="s">
        <v>15</v>
      </c>
    </row>
    <row r="13">
      <c r="A13" s="3" t="s">
        <v>16</v>
      </c>
    </row>
    <row r="14">
      <c r="A14" s="3" t="s">
        <v>17</v>
      </c>
    </row>
    <row r="15">
      <c r="A15" s="3" t="s">
        <v>18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33.29"/>
  </cols>
  <sheetData>
    <row r="1">
      <c r="A1" s="5" t="s">
        <v>0</v>
      </c>
      <c r="B1" s="5" t="s">
        <v>19</v>
      </c>
      <c r="C1" s="5" t="s">
        <v>20</v>
      </c>
      <c r="D1" s="6" t="s">
        <v>21</v>
      </c>
      <c r="E1" s="6" t="s">
        <v>22</v>
      </c>
      <c r="F1" s="6" t="s">
        <v>23</v>
      </c>
    </row>
    <row r="2">
      <c r="A2" s="3" t="s">
        <v>7</v>
      </c>
      <c r="B2" s="7" t="s">
        <v>24</v>
      </c>
      <c r="C2" s="4">
        <v>5.404547</v>
      </c>
      <c r="D2" s="8">
        <f t="shared" ref="D2:D8" si="1">C2-C16</f>
        <v>-0.107335</v>
      </c>
      <c r="E2" s="8" t="str">
        <f>IFERROR(__xludf.DUMMYFUNCTION("TO_TEXT(ROUND(D2,2))"),"-0,11")</f>
        <v>-0,11</v>
      </c>
      <c r="F2" s="8" t="str">
        <f>IFERROR(__xludf.DUMMYFUNCTION("TO_TEXT(ROUND(C2,3))"),"5,405")</f>
        <v>5,405</v>
      </c>
    </row>
    <row r="3">
      <c r="A3" s="3" t="s">
        <v>8</v>
      </c>
      <c r="B3" s="7" t="s">
        <v>24</v>
      </c>
      <c r="C3" s="4">
        <v>4.884701</v>
      </c>
      <c r="D3" s="8">
        <f t="shared" si="1"/>
        <v>-0.627181</v>
      </c>
      <c r="E3" s="8" t="str">
        <f>IFERROR(__xludf.DUMMYFUNCTION("TO_TEXT(ROUND(D3,2))"),"-0,63")</f>
        <v>-0,63</v>
      </c>
      <c r="F3" s="8" t="str">
        <f>IFERROR(__xludf.DUMMYFUNCTION("TO_TEXT(ROUND(C3,3))"),"4,885")</f>
        <v>4,885</v>
      </c>
    </row>
    <row r="4">
      <c r="A4" s="3" t="s">
        <v>9</v>
      </c>
      <c r="B4" s="7" t="s">
        <v>24</v>
      </c>
      <c r="C4" s="4">
        <v>4.592832</v>
      </c>
      <c r="D4" s="8">
        <f t="shared" si="1"/>
        <v>-0.91905</v>
      </c>
      <c r="E4" s="8" t="str">
        <f>IFERROR(__xludf.DUMMYFUNCTION("TO_TEXT(ROUND(D4,2))"),"-0,92")</f>
        <v>-0,92</v>
      </c>
      <c r="F4" s="8" t="str">
        <f>IFERROR(__xludf.DUMMYFUNCTION("TO_TEXT(ROUND(C4,3))"),"4,593")</f>
        <v>4,593</v>
      </c>
    </row>
    <row r="5">
      <c r="A5" s="3" t="s">
        <v>10</v>
      </c>
      <c r="B5" s="7" t="s">
        <v>24</v>
      </c>
      <c r="C5" s="4">
        <v>3.858317</v>
      </c>
      <c r="D5" s="8">
        <f t="shared" si="1"/>
        <v>-1.653565</v>
      </c>
      <c r="E5" s="8" t="str">
        <f>IFERROR(__xludf.DUMMYFUNCTION("TO_TEXT(ROUND(D5,2))"),"-1,65")</f>
        <v>-1,65</v>
      </c>
      <c r="F5" s="8" t="str">
        <f>IFERROR(__xludf.DUMMYFUNCTION("TO_TEXT(ROUND(C5,3))"),"3,858")</f>
        <v>3,858</v>
      </c>
    </row>
    <row r="6">
      <c r="A6" s="3" t="s">
        <v>11</v>
      </c>
      <c r="B6" s="7" t="s">
        <v>24</v>
      </c>
      <c r="C6" s="4">
        <v>3.858317</v>
      </c>
      <c r="D6" s="8">
        <f t="shared" si="1"/>
        <v>-1.653565</v>
      </c>
      <c r="E6" s="8" t="str">
        <f>IFERROR(__xludf.DUMMYFUNCTION("TO_TEXT(ROUND(D6,2))"),"-1,65")</f>
        <v>-1,65</v>
      </c>
      <c r="F6" s="8" t="str">
        <f>IFERROR(__xludf.DUMMYFUNCTION("TO_TEXT(ROUND(C6,3))"),"3,858")</f>
        <v>3,858</v>
      </c>
    </row>
    <row r="7">
      <c r="A7" s="3" t="s">
        <v>12</v>
      </c>
      <c r="B7" s="7" t="s">
        <v>24</v>
      </c>
      <c r="C7" s="4">
        <v>3.858317</v>
      </c>
      <c r="D7" s="8">
        <f t="shared" si="1"/>
        <v>-1.653565</v>
      </c>
      <c r="E7" s="8" t="str">
        <f>IFERROR(__xludf.DUMMYFUNCTION("TO_TEXT(ROUND(D7,2))"),"-1,65")</f>
        <v>-1,65</v>
      </c>
      <c r="F7" s="8" t="str">
        <f>IFERROR(__xludf.DUMMYFUNCTION("TO_TEXT(ROUND(C7,3))"),"3,858")</f>
        <v>3,858</v>
      </c>
    </row>
    <row r="8">
      <c r="A8" s="3" t="s">
        <v>13</v>
      </c>
      <c r="B8" s="7" t="s">
        <v>24</v>
      </c>
      <c r="C8" s="4">
        <v>7.850869</v>
      </c>
      <c r="D8" s="8">
        <f t="shared" si="1"/>
        <v>2.338987</v>
      </c>
      <c r="E8" s="8" t="str">
        <f>IFERROR(__xludf.DUMMYFUNCTION("TO_TEXT(ROUND(D8,2))"),"2,34")</f>
        <v>2,34</v>
      </c>
      <c r="F8" s="8" t="str">
        <f>IFERROR(__xludf.DUMMYFUNCTION("TO_TEXT(ROUND(C8,3))"),"7,851")</f>
        <v>7,851</v>
      </c>
    </row>
    <row r="9">
      <c r="A9" s="3" t="s">
        <v>7</v>
      </c>
      <c r="B9" s="7" t="s">
        <v>25</v>
      </c>
      <c r="C9" s="4">
        <v>5.619216</v>
      </c>
      <c r="D9" s="8">
        <f t="shared" ref="D9:D15" si="2">C9-C16</f>
        <v>0.107334</v>
      </c>
      <c r="E9" s="8" t="str">
        <f>IFERROR(__xludf.DUMMYFUNCTION("TO_TEXT(ROUND(D9,2))"),"0,11")</f>
        <v>0,11</v>
      </c>
      <c r="F9" s="8" t="str">
        <f>IFERROR(__xludf.DUMMYFUNCTION("TO_TEXT(ROUND(C9,3))"),"5,619")</f>
        <v>5,619</v>
      </c>
    </row>
    <row r="10">
      <c r="A10" s="3" t="s">
        <v>8</v>
      </c>
      <c r="B10" s="7" t="s">
        <v>25</v>
      </c>
      <c r="C10" s="4">
        <v>6.139062</v>
      </c>
      <c r="D10" s="8">
        <f t="shared" si="2"/>
        <v>0.62718</v>
      </c>
      <c r="E10" s="8" t="str">
        <f>IFERROR(__xludf.DUMMYFUNCTION("TO_TEXT(ROUND(D10,2))"),"0,63")</f>
        <v>0,63</v>
      </c>
      <c r="F10" s="8" t="str">
        <f>IFERROR(__xludf.DUMMYFUNCTION("TO_TEXT(ROUND(C10,3))"),"6,139")</f>
        <v>6,139</v>
      </c>
    </row>
    <row r="11">
      <c r="A11" s="3" t="s">
        <v>9</v>
      </c>
      <c r="B11" s="7" t="s">
        <v>25</v>
      </c>
      <c r="C11" s="4">
        <v>6.430931</v>
      </c>
      <c r="D11" s="8">
        <f t="shared" si="2"/>
        <v>0.919049</v>
      </c>
      <c r="E11" s="8" t="str">
        <f>IFERROR(__xludf.DUMMYFUNCTION("TO_TEXT(ROUND(D11,2))"),"0,92")</f>
        <v>0,92</v>
      </c>
      <c r="F11" s="8" t="str">
        <f>IFERROR(__xludf.DUMMYFUNCTION("TO_TEXT(ROUND(C11,3))"),"6,431")</f>
        <v>6,431</v>
      </c>
    </row>
    <row r="12">
      <c r="A12" s="3" t="s">
        <v>10</v>
      </c>
      <c r="B12" s="7" t="s">
        <v>25</v>
      </c>
      <c r="C12" s="4">
        <v>7.165446</v>
      </c>
      <c r="D12" s="8">
        <f t="shared" si="2"/>
        <v>1.653564</v>
      </c>
      <c r="E12" s="8" t="str">
        <f>IFERROR(__xludf.DUMMYFUNCTION("TO_TEXT(ROUND(D12,2))"),"1,65")</f>
        <v>1,65</v>
      </c>
      <c r="F12" s="8" t="str">
        <f>IFERROR(__xludf.DUMMYFUNCTION("TO_TEXT(ROUND(C12,3))"),"7,165")</f>
        <v>7,165</v>
      </c>
    </row>
    <row r="13">
      <c r="A13" s="3" t="s">
        <v>11</v>
      </c>
      <c r="B13" s="7" t="s">
        <v>25</v>
      </c>
      <c r="C13" s="4">
        <v>7.165446</v>
      </c>
      <c r="D13" s="8">
        <f t="shared" si="2"/>
        <v>1.653564</v>
      </c>
      <c r="E13" s="8" t="str">
        <f>IFERROR(__xludf.DUMMYFUNCTION("TO_TEXT(ROUND(D13,2))"),"1,65")</f>
        <v>1,65</v>
      </c>
      <c r="F13" s="8" t="str">
        <f>IFERROR(__xludf.DUMMYFUNCTION("TO_TEXT(ROUND(C13,3))"),"7,165")</f>
        <v>7,165</v>
      </c>
    </row>
    <row r="14">
      <c r="A14" s="3" t="s">
        <v>12</v>
      </c>
      <c r="B14" s="7" t="s">
        <v>25</v>
      </c>
      <c r="C14" s="4">
        <v>7.165446</v>
      </c>
      <c r="D14" s="8">
        <f t="shared" si="2"/>
        <v>1.653564</v>
      </c>
      <c r="E14" s="8" t="str">
        <f>IFERROR(__xludf.DUMMYFUNCTION("TO_TEXT(ROUND(D14,2))"),"1,65")</f>
        <v>1,65</v>
      </c>
      <c r="F14" s="8" t="str">
        <f>IFERROR(__xludf.DUMMYFUNCTION("TO_TEXT(ROUND(C14,3))"),"7,165")</f>
        <v>7,165</v>
      </c>
    </row>
    <row r="15">
      <c r="A15" s="3" t="s">
        <v>13</v>
      </c>
      <c r="B15" s="7" t="s">
        <v>25</v>
      </c>
      <c r="C15" s="4">
        <v>4.24668</v>
      </c>
      <c r="D15" s="8">
        <f t="shared" si="2"/>
        <v>-1.265202</v>
      </c>
      <c r="E15" s="8" t="str">
        <f>IFERROR(__xludf.DUMMYFUNCTION("TO_TEXT(ROUND(D15,2))"),"-1,27")</f>
        <v>-1,27</v>
      </c>
      <c r="F15" s="8" t="str">
        <f>IFERROR(__xludf.DUMMYFUNCTION("TO_TEXT(ROUND(C15,3))"),"4,247")</f>
        <v>4,247</v>
      </c>
    </row>
    <row r="16">
      <c r="A16" s="3" t="s">
        <v>7</v>
      </c>
      <c r="B16" s="3" t="s">
        <v>26</v>
      </c>
      <c r="C16" s="4">
        <v>5.511882</v>
      </c>
      <c r="D16" s="8">
        <f t="shared" ref="D16:D22" si="3">C16-C16</f>
        <v>0</v>
      </c>
      <c r="E16" s="8" t="str">
        <f>IFERROR(__xludf.DUMMYFUNCTION("TO_TEXT(ROUND(D16,2))"),"0")</f>
        <v>0</v>
      </c>
      <c r="F16" s="8" t="str">
        <f>IFERROR(__xludf.DUMMYFUNCTION("TO_TEXT(ROUND(C16,3))"),"5,512")</f>
        <v>5,512</v>
      </c>
    </row>
    <row r="17">
      <c r="A17" s="3" t="s">
        <v>8</v>
      </c>
      <c r="B17" s="3" t="s">
        <v>26</v>
      </c>
      <c r="C17" s="4">
        <v>5.511882</v>
      </c>
      <c r="D17" s="8">
        <f t="shared" si="3"/>
        <v>0</v>
      </c>
      <c r="E17" s="8" t="str">
        <f>IFERROR(__xludf.DUMMYFUNCTION("TO_TEXT(ROUND(D17,2))"),"0")</f>
        <v>0</v>
      </c>
      <c r="F17" s="8" t="str">
        <f>IFERROR(__xludf.DUMMYFUNCTION("TO_TEXT(ROUND(C17,3))"),"5,512")</f>
        <v>5,512</v>
      </c>
    </row>
    <row r="18">
      <c r="A18" s="3" t="s">
        <v>9</v>
      </c>
      <c r="B18" s="3" t="s">
        <v>26</v>
      </c>
      <c r="C18" s="4">
        <v>5.511882</v>
      </c>
      <c r="D18" s="8">
        <f t="shared" si="3"/>
        <v>0</v>
      </c>
      <c r="E18" s="8" t="str">
        <f>IFERROR(__xludf.DUMMYFUNCTION("TO_TEXT(ROUND(D18,2))"),"0")</f>
        <v>0</v>
      </c>
      <c r="F18" s="8" t="str">
        <f>IFERROR(__xludf.DUMMYFUNCTION("TO_TEXT(ROUND(C18,3))"),"5,512")</f>
        <v>5,512</v>
      </c>
    </row>
    <row r="19">
      <c r="A19" s="3" t="s">
        <v>10</v>
      </c>
      <c r="B19" s="3" t="s">
        <v>26</v>
      </c>
      <c r="C19" s="4">
        <v>5.511882</v>
      </c>
      <c r="D19" s="8">
        <f t="shared" si="3"/>
        <v>0</v>
      </c>
      <c r="E19" s="8" t="str">
        <f>IFERROR(__xludf.DUMMYFUNCTION("TO_TEXT(ROUND(D19,2))"),"0")</f>
        <v>0</v>
      </c>
      <c r="F19" s="8" t="str">
        <f>IFERROR(__xludf.DUMMYFUNCTION("TO_TEXT(ROUND(C19,3))"),"5,512")</f>
        <v>5,512</v>
      </c>
    </row>
    <row r="20">
      <c r="A20" s="3" t="s">
        <v>11</v>
      </c>
      <c r="B20" s="3" t="s">
        <v>26</v>
      </c>
      <c r="C20" s="4">
        <v>5.511882</v>
      </c>
      <c r="D20" s="8">
        <f t="shared" si="3"/>
        <v>0</v>
      </c>
      <c r="E20" s="8" t="str">
        <f>IFERROR(__xludf.DUMMYFUNCTION("TO_TEXT(ROUND(D20,2))"),"0")</f>
        <v>0</v>
      </c>
      <c r="F20" s="8" t="str">
        <f>IFERROR(__xludf.DUMMYFUNCTION("TO_TEXT(ROUND(C20,3))"),"5,512")</f>
        <v>5,512</v>
      </c>
    </row>
    <row r="21">
      <c r="A21" s="3" t="s">
        <v>12</v>
      </c>
      <c r="B21" s="3" t="s">
        <v>26</v>
      </c>
      <c r="C21" s="4">
        <v>5.511882</v>
      </c>
      <c r="D21" s="8">
        <f t="shared" si="3"/>
        <v>0</v>
      </c>
      <c r="E21" s="8" t="str">
        <f>IFERROR(__xludf.DUMMYFUNCTION("TO_TEXT(ROUND(D21,2))"),"0")</f>
        <v>0</v>
      </c>
      <c r="F21" s="8" t="str">
        <f>IFERROR(__xludf.DUMMYFUNCTION("TO_TEXT(ROUND(C21,3))"),"5,512")</f>
        <v>5,512</v>
      </c>
    </row>
    <row r="22">
      <c r="A22" s="3" t="s">
        <v>13</v>
      </c>
      <c r="B22" s="3" t="s">
        <v>26</v>
      </c>
      <c r="C22" s="4">
        <v>5.511882</v>
      </c>
      <c r="D22" s="8">
        <f t="shared" si="3"/>
        <v>0</v>
      </c>
      <c r="E22" s="8" t="str">
        <f>IFERROR(__xludf.DUMMYFUNCTION("TO_TEXT(ROUND(D22,2))"),"0")</f>
        <v>0</v>
      </c>
      <c r="F22" s="8" t="str">
        <f>IFERROR(__xludf.DUMMYFUNCTION("TO_TEXT(ROUND(C22,3))"),"5,512")</f>
        <v>5,512</v>
      </c>
    </row>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sheetData>
    <row r="1">
      <c r="A1" s="6" t="s">
        <v>27</v>
      </c>
      <c r="B1" s="6" t="s">
        <v>28</v>
      </c>
      <c r="C1" s="6" t="s">
        <v>29</v>
      </c>
    </row>
    <row r="2">
      <c r="A2" s="6" t="s">
        <v>30</v>
      </c>
      <c r="B2" s="9" t="s">
        <v>31</v>
      </c>
      <c r="C2" s="6" t="s">
        <v>32</v>
      </c>
    </row>
  </sheetData>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2025-06-11T15:23:36Z</dcterms:created>
</cp:coreProperties>
</file>